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mperial" sheetId="1" r:id="rId1"/>
    <sheet name="Metric" sheetId="2" r:id="rId2"/>
  </sheets>
  <definedNames/>
  <calcPr fullCalcOnLoad="1"/>
</workbook>
</file>

<file path=xl/sharedStrings.xml><?xml version="1.0" encoding="utf-8"?>
<sst xmlns="http://schemas.openxmlformats.org/spreadsheetml/2006/main" count="90" uniqueCount="37">
  <si>
    <t>Input</t>
  </si>
  <si>
    <t>Shear Modulus (G) =</t>
  </si>
  <si>
    <r>
      <t>ksi</t>
    </r>
    <r>
      <rPr>
        <sz val="10"/>
        <rFont val="Arial"/>
        <family val="2"/>
      </rPr>
      <t xml:space="preserve"> (Steel)</t>
    </r>
  </si>
  <si>
    <t>in</t>
  </si>
  <si>
    <t>Calculated</t>
  </si>
  <si>
    <t>Constants</t>
  </si>
  <si>
    <t>Wire Diameter (d) =</t>
  </si>
  <si>
    <t>Outer Diameter of Spring (OD) =</t>
  </si>
  <si>
    <r>
      <t>Free Length of Spring (L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) =</t>
    </r>
  </si>
  <si>
    <r>
      <t>Total Number of Coils (N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 =</t>
    </r>
  </si>
  <si>
    <t>Value Name and Description</t>
  </si>
  <si>
    <t>Squared</t>
  </si>
  <si>
    <t>Open or
Plain</t>
  </si>
  <si>
    <t>Open or
Plain
(Ground)</t>
  </si>
  <si>
    <t>Squared
&amp;
Ground</t>
  </si>
  <si>
    <t>D = Mean Diameter (in) = OD - d</t>
  </si>
  <si>
    <t>ID = Inner Diameter of Spring (in) = OD - 2d</t>
  </si>
  <si>
    <t>C = Spring Index = D/d</t>
  </si>
  <si>
    <r>
      <t>k = Spring Stiffness (lb/in) = (d</t>
    </r>
    <r>
      <rPr>
        <b/>
        <i/>
        <vertAlign val="superscript"/>
        <sz val="10"/>
        <rFont val="Arial"/>
        <family val="2"/>
      </rPr>
      <t>4</t>
    </r>
    <r>
      <rPr>
        <b/>
        <i/>
        <sz val="10"/>
        <rFont val="Arial"/>
        <family val="2"/>
      </rPr>
      <t>G)/(8d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2"/>
      </rPr>
      <t>)</t>
    </r>
  </si>
  <si>
    <r>
      <t>L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2"/>
      </rPr>
      <t xml:space="preserve"> = Spring Travel (in) = L</t>
    </r>
    <r>
      <rPr>
        <b/>
        <i/>
        <vertAlign val="subscript"/>
        <sz val="10"/>
        <rFont val="Arial"/>
        <family val="2"/>
      </rPr>
      <t>f</t>
    </r>
    <r>
      <rPr>
        <b/>
        <i/>
        <sz val="10"/>
        <rFont val="Arial"/>
        <family val="2"/>
      </rPr>
      <t xml:space="preserve"> - L</t>
    </r>
    <r>
      <rPr>
        <b/>
        <i/>
        <vertAlign val="subscript"/>
        <sz val="10"/>
        <rFont val="Arial"/>
        <family val="2"/>
      </rPr>
      <t>S</t>
    </r>
  </si>
  <si>
    <r>
      <t>N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Number of Active Coils</t>
    </r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</si>
  <si>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Solid Height (in)</t>
    </r>
  </si>
  <si>
    <t>p = Pitch of Spring (in)</t>
  </si>
  <si>
    <r>
      <t>Minimum Allowable Spring Travel (L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0"/>
      </rPr>
      <t>) =</t>
    </r>
  </si>
  <si>
    <t>mm</t>
  </si>
  <si>
    <t>MPa (Steel)</t>
  </si>
  <si>
    <r>
      <t>k = Spring Stiffness (N/mm) = (d</t>
    </r>
    <r>
      <rPr>
        <b/>
        <i/>
        <vertAlign val="superscript"/>
        <sz val="10"/>
        <rFont val="Arial"/>
        <family val="2"/>
      </rPr>
      <t>4</t>
    </r>
    <r>
      <rPr>
        <b/>
        <i/>
        <sz val="10"/>
        <rFont val="Arial"/>
        <family val="2"/>
      </rPr>
      <t>G)/(8d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2"/>
      </rPr>
      <t>)</t>
    </r>
  </si>
  <si>
    <r>
      <t>L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2"/>
      </rPr>
      <t xml:space="preserve"> = Spring Travel (mm) = L</t>
    </r>
    <r>
      <rPr>
        <b/>
        <i/>
        <vertAlign val="subscript"/>
        <sz val="10"/>
        <rFont val="Arial"/>
        <family val="2"/>
      </rPr>
      <t>f</t>
    </r>
    <r>
      <rPr>
        <b/>
        <i/>
        <sz val="10"/>
        <rFont val="Arial"/>
        <family val="2"/>
      </rPr>
      <t xml:space="preserve"> - L</t>
    </r>
    <r>
      <rPr>
        <b/>
        <i/>
        <vertAlign val="subscript"/>
        <sz val="10"/>
        <rFont val="Arial"/>
        <family val="2"/>
      </rPr>
      <t>S</t>
    </r>
  </si>
  <si>
    <t>D = Mean Diameter (mm) = OD - d</t>
  </si>
  <si>
    <t>ID = Inner Diameter of Spring (mm) = OD - 2d</t>
  </si>
  <si>
    <t>p = Pitch of Spring (mm)</t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</si>
  <si>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Solid Height (mm)</t>
    </r>
  </si>
  <si>
    <r>
      <t>Number of Coils to be Removed (N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) =</t>
    </r>
  </si>
  <si>
    <t>Spring prior to removal of</t>
  </si>
  <si>
    <t>coils.</t>
  </si>
  <si>
    <t>Spring with</t>
  </si>
  <si>
    <t>coils removed.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</si>
</sst>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>
    <font>
      <sz val="10"/>
      <name val="Arial"/>
      <family val="0"/>
    </font>
    <font>
      <b/>
      <i/>
      <sz val="14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0"/>
      <color indexed="48"/>
      <name val="Arial"/>
      <family val="2"/>
    </font>
    <font>
      <b/>
      <i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0.7109375" style="5" bestFit="1" customWidth="1"/>
    <col min="2" max="5" width="11.7109375" style="5" customWidth="1"/>
    <col min="6" max="16384" width="9.140625" style="5" customWidth="1"/>
  </cols>
  <sheetData>
    <row r="1" spans="1:5" ht="18.75">
      <c r="A1" s="25" t="s">
        <v>0</v>
      </c>
      <c r="B1" s="25"/>
      <c r="C1" s="25"/>
      <c r="D1" s="25"/>
      <c r="E1" s="25"/>
    </row>
    <row r="2" spans="1:5" ht="12.75">
      <c r="A2" s="3" t="s">
        <v>6</v>
      </c>
      <c r="B2" s="2">
        <v>0.17</v>
      </c>
      <c r="C2" s="27" t="s">
        <v>3</v>
      </c>
      <c r="D2" s="27"/>
      <c r="E2" s="27"/>
    </row>
    <row r="3" spans="1:5" ht="12.75">
      <c r="A3" s="3" t="s">
        <v>7</v>
      </c>
      <c r="B3" s="2">
        <v>1.04</v>
      </c>
      <c r="C3" s="27" t="s">
        <v>3</v>
      </c>
      <c r="D3" s="27"/>
      <c r="E3" s="27"/>
    </row>
    <row r="4" spans="1:5" ht="15.75">
      <c r="A4" s="3" t="s">
        <v>8</v>
      </c>
      <c r="B4" s="2">
        <v>21.25</v>
      </c>
      <c r="C4" s="27" t="s">
        <v>3</v>
      </c>
      <c r="D4" s="27"/>
      <c r="E4" s="27"/>
    </row>
    <row r="5" spans="1:5" ht="15.75">
      <c r="A5" s="3" t="s">
        <v>9</v>
      </c>
      <c r="B5" s="4">
        <v>70</v>
      </c>
      <c r="C5" s="27"/>
      <c r="D5" s="27"/>
      <c r="E5" s="27"/>
    </row>
    <row r="6" spans="1:5" ht="15.75">
      <c r="A6" s="3" t="s">
        <v>23</v>
      </c>
      <c r="B6" s="2">
        <v>8</v>
      </c>
      <c r="C6" s="27" t="s">
        <v>3</v>
      </c>
      <c r="D6" s="27"/>
      <c r="E6" s="27"/>
    </row>
    <row r="7" spans="1:5" ht="15.75">
      <c r="A7" s="6" t="s">
        <v>32</v>
      </c>
      <c r="B7" s="8">
        <v>10</v>
      </c>
      <c r="C7" s="28"/>
      <c r="D7" s="28"/>
      <c r="E7" s="28"/>
    </row>
    <row r="8" spans="1:5" ht="18.75">
      <c r="A8" s="25" t="s">
        <v>5</v>
      </c>
      <c r="B8" s="25"/>
      <c r="C8" s="25"/>
      <c r="D8" s="25"/>
      <c r="E8" s="25"/>
    </row>
    <row r="9" spans="1:5" ht="12.75">
      <c r="A9" s="3" t="s">
        <v>1</v>
      </c>
      <c r="B9" s="1">
        <v>11800</v>
      </c>
      <c r="C9" s="27" t="s">
        <v>2</v>
      </c>
      <c r="D9" s="27"/>
      <c r="E9" s="27"/>
    </row>
    <row r="10" spans="1:5" ht="18.75">
      <c r="A10" s="26" t="s">
        <v>4</v>
      </c>
      <c r="B10" s="26"/>
      <c r="C10" s="26"/>
      <c r="D10" s="26"/>
      <c r="E10" s="26"/>
    </row>
    <row r="11" spans="1:5" ht="18.75">
      <c r="A11" s="23" t="s">
        <v>33</v>
      </c>
      <c r="B11" s="10">
        <f>B7</f>
        <v>10</v>
      </c>
      <c r="C11" s="24" t="s">
        <v>34</v>
      </c>
      <c r="D11" s="11"/>
      <c r="E11" s="12"/>
    </row>
    <row r="12" spans="1:5" ht="38.25">
      <c r="A12" s="13" t="s">
        <v>10</v>
      </c>
      <c r="B12" s="14" t="s">
        <v>12</v>
      </c>
      <c r="C12" s="15" t="s">
        <v>13</v>
      </c>
      <c r="D12" s="13" t="s">
        <v>11</v>
      </c>
      <c r="E12" s="14" t="s">
        <v>14</v>
      </c>
    </row>
    <row r="13" spans="1:5" ht="14.25">
      <c r="A13" s="16" t="s">
        <v>18</v>
      </c>
      <c r="B13" s="17">
        <f>(($B$2^4)*($B$9*1000))/(8*(B16^3)*B20)</f>
        <v>26.72587346928239</v>
      </c>
      <c r="C13" s="18">
        <f>(($B$2^4)*($B$9*1000))/(8*(C16^3)*C20)</f>
        <v>27.113204968837206</v>
      </c>
      <c r="D13" s="17">
        <f>(($B$2^4)*($B$9*1000))/(8*(D16^3)*D20)</f>
        <v>27.511928571320105</v>
      </c>
      <c r="E13" s="17">
        <f>(($B$2^4)*($B$9*1000))/(8*(E16^3)*E20)</f>
        <v>27.511928571320105</v>
      </c>
    </row>
    <row r="14" spans="1:5" ht="14.25">
      <c r="A14" s="16" t="s">
        <v>19</v>
      </c>
      <c r="B14" s="19">
        <f>$B$4-B19</f>
        <v>9.18</v>
      </c>
      <c r="C14" s="20">
        <f>$B$4-C19</f>
        <v>9.35</v>
      </c>
      <c r="D14" s="19">
        <f>$B$4-D19</f>
        <v>9.18</v>
      </c>
      <c r="E14" s="19">
        <f>$B$4-E19</f>
        <v>9.35</v>
      </c>
    </row>
    <row r="15" spans="1:5" ht="12.75">
      <c r="A15" s="16" t="s">
        <v>17</v>
      </c>
      <c r="B15" s="19">
        <f>B16/B2</f>
        <v>5.117647058823529</v>
      </c>
      <c r="C15" s="20">
        <f>C16/B2</f>
        <v>5.117647058823529</v>
      </c>
      <c r="D15" s="19">
        <f>D16/B2</f>
        <v>5.117647058823529</v>
      </c>
      <c r="E15" s="19">
        <f>E16/B2</f>
        <v>5.117647058823529</v>
      </c>
    </row>
    <row r="16" spans="1:5" ht="12.75">
      <c r="A16" s="21" t="s">
        <v>15</v>
      </c>
      <c r="B16" s="7">
        <f>$B$3-$B$2</f>
        <v>0.87</v>
      </c>
      <c r="C16" s="20">
        <f>$B$3-$B$2</f>
        <v>0.87</v>
      </c>
      <c r="D16" s="7">
        <f>$B$3-$B$2</f>
        <v>0.87</v>
      </c>
      <c r="E16" s="7">
        <f>$B$3-$B$2</f>
        <v>0.87</v>
      </c>
    </row>
    <row r="17" spans="1:5" ht="12.75">
      <c r="A17" s="21" t="s">
        <v>16</v>
      </c>
      <c r="B17" s="7">
        <f>$B$3-2*$B$2</f>
        <v>0.7</v>
      </c>
      <c r="C17" s="20">
        <f>$B$3-2*$B$2</f>
        <v>0.7</v>
      </c>
      <c r="D17" s="7">
        <f>$B$3-2*$B$2</f>
        <v>0.7</v>
      </c>
      <c r="E17" s="7">
        <f>$B$3-2*$B$2</f>
        <v>0.7</v>
      </c>
    </row>
    <row r="18" spans="1:5" ht="12.75">
      <c r="A18" s="21" t="s">
        <v>22</v>
      </c>
      <c r="B18" s="7">
        <f>($B$4-$B$2)/B20</f>
        <v>0.3011428571428571</v>
      </c>
      <c r="C18" s="20">
        <f>($B$4-$B$2)/C20</f>
        <v>0.3055072463768116</v>
      </c>
      <c r="D18" s="7">
        <f>($B$4-$B$2)/D20</f>
        <v>0.31</v>
      </c>
      <c r="E18" s="7">
        <f>($B$4-$B$2)/E20</f>
        <v>0.31</v>
      </c>
    </row>
    <row r="19" spans="1:5" ht="15.75">
      <c r="A19" s="21" t="s">
        <v>21</v>
      </c>
      <c r="B19" s="7">
        <f>(B5+1)*B2</f>
        <v>12.07</v>
      </c>
      <c r="C19" s="20">
        <f>B5*B2</f>
        <v>11.9</v>
      </c>
      <c r="D19" s="7">
        <f>(B5+1)*B2</f>
        <v>12.07</v>
      </c>
      <c r="E19" s="7">
        <f>B5*B2</f>
        <v>11.9</v>
      </c>
    </row>
    <row r="20" spans="1:5" ht="15.75">
      <c r="A20" s="21" t="s">
        <v>20</v>
      </c>
      <c r="B20" s="8">
        <f>B5</f>
        <v>70</v>
      </c>
      <c r="C20" s="22">
        <f>B5-1</f>
        <v>69</v>
      </c>
      <c r="D20" s="8">
        <f>B5-2</f>
        <v>68</v>
      </c>
      <c r="E20" s="8">
        <f>B5-2</f>
        <v>68</v>
      </c>
    </row>
    <row r="21" spans="1:5" ht="18.75">
      <c r="A21" s="23" t="s">
        <v>35</v>
      </c>
      <c r="B21" s="10">
        <f>B7</f>
        <v>10</v>
      </c>
      <c r="C21" s="24" t="s">
        <v>36</v>
      </c>
      <c r="D21" s="11"/>
      <c r="E21" s="12"/>
    </row>
    <row r="22" spans="1:5" ht="38.25">
      <c r="A22" s="13" t="s">
        <v>10</v>
      </c>
      <c r="B22" s="14" t="s">
        <v>12</v>
      </c>
      <c r="C22" s="15" t="s">
        <v>13</v>
      </c>
      <c r="D22" s="13" t="s">
        <v>11</v>
      </c>
      <c r="E22" s="14" t="s">
        <v>14</v>
      </c>
    </row>
    <row r="23" spans="1:5" ht="14.25">
      <c r="A23" s="16" t="s">
        <v>18</v>
      </c>
      <c r="B23" s="17">
        <f>(($B$2^4)*($B$9*1000))/(8*(B26^3)*B30)</f>
        <v>31.180185714162786</v>
      </c>
      <c r="C23" s="18">
        <f>(($B$2^4)*($B$9*1000))/(8*(C26^3)*C30)</f>
        <v>31.708663438131648</v>
      </c>
      <c r="D23" s="17">
        <f>(($B$2^4)*($B$9*1000))/(8*(D26^3)*D30)</f>
        <v>32.25536453189253</v>
      </c>
      <c r="E23" s="17">
        <f>(($B$2^4)*($B$9*1000))/(8*(E26^3)*E30)</f>
        <v>32.25536453189253</v>
      </c>
    </row>
    <row r="24" spans="1:5" ht="14.25">
      <c r="A24" s="16" t="s">
        <v>19</v>
      </c>
      <c r="B24" s="19">
        <f>($B$4-($B$7*B28))-B29</f>
        <v>7.366666666666667</v>
      </c>
      <c r="C24" s="20">
        <f>($B$4-($B$7*C28))-C29</f>
        <v>7.4771186440677955</v>
      </c>
      <c r="D24" s="19">
        <f>($B$4-($B$7*D28))-D29</f>
        <v>7.245517241379311</v>
      </c>
      <c r="E24" s="19">
        <f>($B$4-($B$7*E28))-E29</f>
        <v>7.415517241379311</v>
      </c>
    </row>
    <row r="25" spans="1:5" ht="12.75">
      <c r="A25" s="16" t="s">
        <v>17</v>
      </c>
      <c r="B25" s="19">
        <f>B26/B2</f>
        <v>5.117647058823529</v>
      </c>
      <c r="C25" s="20">
        <f>C26/B2</f>
        <v>5.117647058823529</v>
      </c>
      <c r="D25" s="19">
        <f>D26/B2</f>
        <v>5.117647058823529</v>
      </c>
      <c r="E25" s="19">
        <f>E26/B2</f>
        <v>5.117647058823529</v>
      </c>
    </row>
    <row r="26" spans="1:5" ht="12.75">
      <c r="A26" s="21" t="s">
        <v>15</v>
      </c>
      <c r="B26" s="7">
        <f>$B$3-$B$2</f>
        <v>0.87</v>
      </c>
      <c r="C26" s="20">
        <f>$B$3-$B$2</f>
        <v>0.87</v>
      </c>
      <c r="D26" s="7">
        <f>$B$3-$B$2</f>
        <v>0.87</v>
      </c>
      <c r="E26" s="7">
        <f>$B$3-$B$2</f>
        <v>0.87</v>
      </c>
    </row>
    <row r="27" spans="1:5" ht="12.75">
      <c r="A27" s="21" t="s">
        <v>16</v>
      </c>
      <c r="B27" s="7">
        <f>$B$3-2*$B$2</f>
        <v>0.7</v>
      </c>
      <c r="C27" s="20">
        <f>$B$3-2*$B$2</f>
        <v>0.7</v>
      </c>
      <c r="D27" s="7">
        <f>$B$3-2*$B$2</f>
        <v>0.7</v>
      </c>
      <c r="E27" s="7">
        <f>$B$3-2*$B$2</f>
        <v>0.7</v>
      </c>
    </row>
    <row r="28" spans="1:5" ht="12.75">
      <c r="A28" s="21" t="s">
        <v>22</v>
      </c>
      <c r="B28" s="7">
        <f>($B$4-$B$2)/B30</f>
        <v>0.35133333333333333</v>
      </c>
      <c r="C28" s="20">
        <f>($B$4-$B$2)/C30</f>
        <v>0.3572881355932203</v>
      </c>
      <c r="D28" s="7">
        <f>($B$4-$B$2)/D30</f>
        <v>0.36344827586206896</v>
      </c>
      <c r="E28" s="7">
        <f>($B$4-$B$2)/E30</f>
        <v>0.36344827586206896</v>
      </c>
    </row>
    <row r="29" spans="1:5" ht="15.75">
      <c r="A29" s="21" t="s">
        <v>21</v>
      </c>
      <c r="B29" s="7">
        <f>(B5-B7+1)*B2</f>
        <v>10.370000000000001</v>
      </c>
      <c r="C29" s="20">
        <f>(B5-B7)*B2</f>
        <v>10.200000000000001</v>
      </c>
      <c r="D29" s="7">
        <f>(B5-B7+1)*B2</f>
        <v>10.370000000000001</v>
      </c>
      <c r="E29" s="7">
        <f>(B5-B7)*B2</f>
        <v>10.200000000000001</v>
      </c>
    </row>
    <row r="30" spans="1:5" ht="15.75">
      <c r="A30" s="21" t="s">
        <v>20</v>
      </c>
      <c r="B30" s="8">
        <f>B5-B7</f>
        <v>60</v>
      </c>
      <c r="C30" s="22">
        <f>B5-B7-1</f>
        <v>59</v>
      </c>
      <c r="D30" s="8">
        <f>B5-B7-2</f>
        <v>58</v>
      </c>
      <c r="E30" s="8">
        <f>B5-B7-2</f>
        <v>58</v>
      </c>
    </row>
  </sheetData>
  <mergeCells count="10">
    <mergeCell ref="A1:E1"/>
    <mergeCell ref="A10:E10"/>
    <mergeCell ref="C9:E9"/>
    <mergeCell ref="C6:E6"/>
    <mergeCell ref="C7:E7"/>
    <mergeCell ref="A8:E8"/>
    <mergeCell ref="C2:E2"/>
    <mergeCell ref="C3:E3"/>
    <mergeCell ref="C4:E4"/>
    <mergeCell ref="C5:E5"/>
  </mergeCells>
  <conditionalFormatting sqref="B15:E15 B25:E25">
    <cfRule type="cellIs" priority="1" dxfId="0" operator="lessThan" stopIfTrue="1">
      <formula>4</formula>
    </cfRule>
    <cfRule type="cellIs" priority="2" dxfId="0" operator="greaterThan" stopIfTrue="1">
      <formula>12</formula>
    </cfRule>
  </conditionalFormatting>
  <conditionalFormatting sqref="B14:E14 B24:E24">
    <cfRule type="cellIs" priority="3" dxfId="0" operator="lessThan" stopIfTrue="1">
      <formula>$B$6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0">
      <selection activeCell="I11" sqref="I11"/>
    </sheetView>
  </sheetViews>
  <sheetFormatPr defaultColWidth="9.140625" defaultRowHeight="12.75"/>
  <cols>
    <col min="1" max="1" width="40.7109375" style="5" bestFit="1" customWidth="1"/>
    <col min="2" max="5" width="11.7109375" style="5" customWidth="1"/>
    <col min="6" max="16384" width="9.140625" style="5" customWidth="1"/>
  </cols>
  <sheetData>
    <row r="1" spans="1:5" ht="18.75">
      <c r="A1" s="29" t="s">
        <v>0</v>
      </c>
      <c r="B1" s="29"/>
      <c r="C1" s="29"/>
      <c r="D1" s="29"/>
      <c r="E1" s="29"/>
    </row>
    <row r="2" spans="1:5" ht="12.75">
      <c r="A2" s="6" t="s">
        <v>6</v>
      </c>
      <c r="B2" s="7">
        <v>12</v>
      </c>
      <c r="C2" s="28" t="s">
        <v>24</v>
      </c>
      <c r="D2" s="28"/>
      <c r="E2" s="28"/>
    </row>
    <row r="3" spans="1:5" ht="12.75">
      <c r="A3" s="6" t="s">
        <v>7</v>
      </c>
      <c r="B3" s="7">
        <v>65</v>
      </c>
      <c r="C3" s="28" t="s">
        <v>24</v>
      </c>
      <c r="D3" s="28"/>
      <c r="E3" s="28"/>
    </row>
    <row r="4" spans="1:5" ht="15.75">
      <c r="A4" s="6" t="s">
        <v>8</v>
      </c>
      <c r="B4" s="7">
        <v>560</v>
      </c>
      <c r="C4" s="28" t="s">
        <v>24</v>
      </c>
      <c r="D4" s="28"/>
      <c r="E4" s="28"/>
    </row>
    <row r="5" spans="1:5" ht="15.75">
      <c r="A5" s="6" t="s">
        <v>9</v>
      </c>
      <c r="B5" s="8">
        <v>30</v>
      </c>
      <c r="C5" s="28"/>
      <c r="D5" s="28"/>
      <c r="E5" s="28"/>
    </row>
    <row r="6" spans="1:5" ht="15.75">
      <c r="A6" s="6" t="s">
        <v>23</v>
      </c>
      <c r="B6" s="7">
        <v>250</v>
      </c>
      <c r="C6" s="28" t="s">
        <v>24</v>
      </c>
      <c r="D6" s="28"/>
      <c r="E6" s="28"/>
    </row>
    <row r="7" spans="1:5" ht="15.75">
      <c r="A7" s="6" t="s">
        <v>32</v>
      </c>
      <c r="B7" s="8">
        <v>5</v>
      </c>
      <c r="C7" s="28"/>
      <c r="D7" s="28"/>
      <c r="E7" s="28"/>
    </row>
    <row r="8" spans="1:5" ht="18.75">
      <c r="A8" s="29" t="s">
        <v>5</v>
      </c>
      <c r="B8" s="29"/>
      <c r="C8" s="29"/>
      <c r="D8" s="29"/>
      <c r="E8" s="29"/>
    </row>
    <row r="9" spans="1:5" ht="12.75">
      <c r="A9" s="6" t="s">
        <v>1</v>
      </c>
      <c r="B9" s="9">
        <v>80000</v>
      </c>
      <c r="C9" s="28" t="s">
        <v>25</v>
      </c>
      <c r="D9" s="28"/>
      <c r="E9" s="28"/>
    </row>
    <row r="10" spans="1:5" ht="18.75">
      <c r="A10" s="26" t="s">
        <v>4</v>
      </c>
      <c r="B10" s="26"/>
      <c r="C10" s="26"/>
      <c r="D10" s="26"/>
      <c r="E10" s="26"/>
    </row>
    <row r="11" spans="1:5" ht="18.75">
      <c r="A11" s="23" t="s">
        <v>33</v>
      </c>
      <c r="B11" s="10">
        <f>B7</f>
        <v>5</v>
      </c>
      <c r="C11" s="24" t="s">
        <v>34</v>
      </c>
      <c r="D11" s="11"/>
      <c r="E11" s="12"/>
    </row>
    <row r="12" spans="1:5" ht="38.25">
      <c r="A12" s="13" t="s">
        <v>10</v>
      </c>
      <c r="B12" s="14" t="s">
        <v>12</v>
      </c>
      <c r="C12" s="15" t="s">
        <v>13</v>
      </c>
      <c r="D12" s="13" t="s">
        <v>11</v>
      </c>
      <c r="E12" s="14" t="s">
        <v>14</v>
      </c>
    </row>
    <row r="13" spans="1:5" ht="14.25">
      <c r="A13" s="16" t="s">
        <v>26</v>
      </c>
      <c r="B13" s="17">
        <f>(($B$2^4)*($B$9))/(8*(B16^3)*B20)</f>
        <v>46.42758787455416</v>
      </c>
      <c r="C13" s="18">
        <f>(($B$2^4)*($B$9))/(8*(C16^3)*C20)</f>
        <v>48.02853918057327</v>
      </c>
      <c r="D13" s="17">
        <f>(($B$2^4)*($B$9))/(8*(D16^3)*D20)</f>
        <v>49.74384415130803</v>
      </c>
      <c r="E13" s="17">
        <f>(($B$2^4)*($B$9))/(8*(E16^3)*E20)</f>
        <v>49.74384415130803</v>
      </c>
    </row>
    <row r="14" spans="1:5" ht="14.25">
      <c r="A14" s="16" t="s">
        <v>27</v>
      </c>
      <c r="B14" s="19">
        <f>$B$4-B19</f>
        <v>188</v>
      </c>
      <c r="C14" s="20">
        <f>$B$4-C19</f>
        <v>200</v>
      </c>
      <c r="D14" s="19">
        <f>$B$4-D19</f>
        <v>188</v>
      </c>
      <c r="E14" s="19">
        <f>$B$4-E19</f>
        <v>200</v>
      </c>
    </row>
    <row r="15" spans="1:5" ht="12.75">
      <c r="A15" s="16" t="s">
        <v>17</v>
      </c>
      <c r="B15" s="19">
        <f>B16/B2</f>
        <v>4.416666666666667</v>
      </c>
      <c r="C15" s="20">
        <f>C16/B2</f>
        <v>4.416666666666667</v>
      </c>
      <c r="D15" s="19">
        <f>D16/B2</f>
        <v>4.416666666666667</v>
      </c>
      <c r="E15" s="19">
        <f>E16/B2</f>
        <v>4.416666666666667</v>
      </c>
    </row>
    <row r="16" spans="1:5" ht="12.75">
      <c r="A16" s="21" t="s">
        <v>28</v>
      </c>
      <c r="B16" s="7">
        <f>$B$3-$B$2</f>
        <v>53</v>
      </c>
      <c r="C16" s="20">
        <f>$B$3-$B$2</f>
        <v>53</v>
      </c>
      <c r="D16" s="7">
        <f>$B$3-$B$2</f>
        <v>53</v>
      </c>
      <c r="E16" s="7">
        <f>$B$3-$B$2</f>
        <v>53</v>
      </c>
    </row>
    <row r="17" spans="1:5" ht="12.75">
      <c r="A17" s="21" t="s">
        <v>29</v>
      </c>
      <c r="B17" s="7">
        <f>$B$3-2*$B$2</f>
        <v>41</v>
      </c>
      <c r="C17" s="20">
        <f>$B$3-2*$B$2</f>
        <v>41</v>
      </c>
      <c r="D17" s="7">
        <f>$B$3-2*$B$2</f>
        <v>41</v>
      </c>
      <c r="E17" s="7">
        <f>$B$3-2*$B$2</f>
        <v>41</v>
      </c>
    </row>
    <row r="18" spans="1:5" ht="12.75">
      <c r="A18" s="21" t="s">
        <v>30</v>
      </c>
      <c r="B18" s="7">
        <f>($B$4-$B$2)/B20</f>
        <v>18.266666666666666</v>
      </c>
      <c r="C18" s="20">
        <f>($B$4-$B$2)/C20</f>
        <v>18.896551724137932</v>
      </c>
      <c r="D18" s="7">
        <f>($B$4-$B$2)/D20</f>
        <v>19.571428571428573</v>
      </c>
      <c r="E18" s="7">
        <f>($B$4-$B$2)/E20</f>
        <v>19.571428571428573</v>
      </c>
    </row>
    <row r="19" spans="1:5" ht="15.75">
      <c r="A19" s="21" t="s">
        <v>31</v>
      </c>
      <c r="B19" s="7">
        <f>(B5+1)*B2</f>
        <v>372</v>
      </c>
      <c r="C19" s="20">
        <f>B5*B2</f>
        <v>360</v>
      </c>
      <c r="D19" s="7">
        <f>(B5+1)*B2</f>
        <v>372</v>
      </c>
      <c r="E19" s="7">
        <f>B5*B2</f>
        <v>360</v>
      </c>
    </row>
    <row r="20" spans="1:5" ht="15.75">
      <c r="A20" s="21" t="s">
        <v>20</v>
      </c>
      <c r="B20" s="8">
        <f>B5</f>
        <v>30</v>
      </c>
      <c r="C20" s="22">
        <f>B5-1</f>
        <v>29</v>
      </c>
      <c r="D20" s="8">
        <f>B5-2</f>
        <v>28</v>
      </c>
      <c r="E20" s="8">
        <f>B5-2</f>
        <v>28</v>
      </c>
    </row>
    <row r="21" spans="1:5" ht="18.75">
      <c r="A21" s="23" t="s">
        <v>35</v>
      </c>
      <c r="B21" s="10">
        <f>B7</f>
        <v>5</v>
      </c>
      <c r="C21" s="24" t="s">
        <v>36</v>
      </c>
      <c r="D21" s="11"/>
      <c r="E21" s="12"/>
    </row>
    <row r="22" spans="1:5" ht="38.25">
      <c r="A22" s="13" t="s">
        <v>10</v>
      </c>
      <c r="B22" s="14" t="s">
        <v>12</v>
      </c>
      <c r="C22" s="15" t="s">
        <v>13</v>
      </c>
      <c r="D22" s="13" t="s">
        <v>11</v>
      </c>
      <c r="E22" s="14" t="s">
        <v>14</v>
      </c>
    </row>
    <row r="23" spans="1:5" ht="14.25">
      <c r="A23" s="16" t="s">
        <v>26</v>
      </c>
      <c r="B23" s="17">
        <f>(($B$2^4)*($B$9))/(8*(B26^3)*B30)</f>
        <v>55.713105449465</v>
      </c>
      <c r="C23" s="18">
        <f>(($B$2^4)*($B$9))/(8*(C26^3)*C30)</f>
        <v>58.0344848431927</v>
      </c>
      <c r="D23" s="17">
        <f>(($B$2^4)*($B$9))/(8*(D26^3)*D30)</f>
        <v>60.557723314635865</v>
      </c>
      <c r="E23" s="17">
        <f>(($B$2^4)*($B$9))/(8*(E26^3)*E30)</f>
        <v>60.557723314635865</v>
      </c>
    </row>
    <row r="24" spans="1:5" ht="14.25">
      <c r="A24" s="16" t="s">
        <v>27</v>
      </c>
      <c r="B24" s="19">
        <f>($B$4-($B$7*B28))-B29</f>
        <v>138.39999999999998</v>
      </c>
      <c r="C24" s="20">
        <f>($B$4-($B$7*C28))-C29</f>
        <v>145.83333333333337</v>
      </c>
      <c r="D24" s="19">
        <f>($B$4-($B$7*D28))-D29</f>
        <v>128.8695652173913</v>
      </c>
      <c r="E24" s="19">
        <f>($B$4-($B$7*E28))-E29</f>
        <v>140.8695652173913</v>
      </c>
    </row>
    <row r="25" spans="1:5" ht="12.75">
      <c r="A25" s="16" t="s">
        <v>17</v>
      </c>
      <c r="B25" s="19">
        <f>B26/B2</f>
        <v>4.416666666666667</v>
      </c>
      <c r="C25" s="20">
        <f>C26/B2</f>
        <v>4.416666666666667</v>
      </c>
      <c r="D25" s="19">
        <f>D26/B2</f>
        <v>4.416666666666667</v>
      </c>
      <c r="E25" s="19">
        <f>E26/B2</f>
        <v>4.416666666666667</v>
      </c>
    </row>
    <row r="26" spans="1:5" ht="12.75">
      <c r="A26" s="21" t="s">
        <v>28</v>
      </c>
      <c r="B26" s="7">
        <f>$B$3-$B$2</f>
        <v>53</v>
      </c>
      <c r="C26" s="20">
        <f>$B$3-$B$2</f>
        <v>53</v>
      </c>
      <c r="D26" s="7">
        <f>$B$3-$B$2</f>
        <v>53</v>
      </c>
      <c r="E26" s="7">
        <f>$B$3-$B$2</f>
        <v>53</v>
      </c>
    </row>
    <row r="27" spans="1:5" ht="12.75">
      <c r="A27" s="21" t="s">
        <v>29</v>
      </c>
      <c r="B27" s="7">
        <f>$B$3-2*$B$2</f>
        <v>41</v>
      </c>
      <c r="C27" s="20">
        <f>$B$3-2*$B$2</f>
        <v>41</v>
      </c>
      <c r="D27" s="7">
        <f>$B$3-2*$B$2</f>
        <v>41</v>
      </c>
      <c r="E27" s="7">
        <f>$B$3-2*$B$2</f>
        <v>41</v>
      </c>
    </row>
    <row r="28" spans="1:5" ht="12.75">
      <c r="A28" s="21" t="s">
        <v>30</v>
      </c>
      <c r="B28" s="7">
        <f>($B$4-$B$2)/B30</f>
        <v>21.92</v>
      </c>
      <c r="C28" s="20">
        <f>($B$4-$B$2)/C30</f>
        <v>22.833333333333332</v>
      </c>
      <c r="D28" s="7">
        <f>($B$4-$B$2)/D30</f>
        <v>23.82608695652174</v>
      </c>
      <c r="E28" s="7">
        <f>($B$4-$B$2)/E30</f>
        <v>23.82608695652174</v>
      </c>
    </row>
    <row r="29" spans="1:5" ht="15.75">
      <c r="A29" s="21" t="s">
        <v>31</v>
      </c>
      <c r="B29" s="7">
        <f>(B5-B7+1)*B2</f>
        <v>312</v>
      </c>
      <c r="C29" s="20">
        <f>(B5-B7)*B2</f>
        <v>300</v>
      </c>
      <c r="D29" s="7">
        <f>(B5-B7+1)*B2</f>
        <v>312</v>
      </c>
      <c r="E29" s="7">
        <f>(B5-B7)*B2</f>
        <v>300</v>
      </c>
    </row>
    <row r="30" spans="1:5" ht="15.75">
      <c r="A30" s="21" t="s">
        <v>20</v>
      </c>
      <c r="B30" s="8">
        <f>B5-B7</f>
        <v>25</v>
      </c>
      <c r="C30" s="22">
        <f>B5-B7-1</f>
        <v>24</v>
      </c>
      <c r="D30" s="8">
        <f>B5-B7-2</f>
        <v>23</v>
      </c>
      <c r="E30" s="8">
        <f>B5-B7-2</f>
        <v>23</v>
      </c>
    </row>
  </sheetData>
  <mergeCells count="10">
    <mergeCell ref="A1:E1"/>
    <mergeCell ref="A10:E10"/>
    <mergeCell ref="C9:E9"/>
    <mergeCell ref="C6:E6"/>
    <mergeCell ref="A8:E8"/>
    <mergeCell ref="C2:E2"/>
    <mergeCell ref="C3:E3"/>
    <mergeCell ref="C4:E4"/>
    <mergeCell ref="C5:E5"/>
    <mergeCell ref="C7:E7"/>
  </mergeCells>
  <conditionalFormatting sqref="B15:E15 B25:E25">
    <cfRule type="cellIs" priority="1" dxfId="0" operator="lessThan" stopIfTrue="1">
      <formula>4</formula>
    </cfRule>
    <cfRule type="cellIs" priority="2" dxfId="0" operator="greaterThan" stopIfTrue="1">
      <formula>12</formula>
    </cfRule>
  </conditionalFormatting>
  <conditionalFormatting sqref="B14:E14 B24:E24">
    <cfRule type="cellIs" priority="3" dxfId="0" operator="lessThan" stopIfTrue="1">
      <formula>$B$6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Technologies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Lang</dc:creator>
  <cp:keywords/>
  <dc:description/>
  <cp:lastModifiedBy>Colleen A. Ferguson</cp:lastModifiedBy>
  <cp:lastPrinted>2003-08-14T21:18:52Z</cp:lastPrinted>
  <dcterms:created xsi:type="dcterms:W3CDTF">2003-08-13T14:59:59Z</dcterms:created>
  <dcterms:modified xsi:type="dcterms:W3CDTF">2003-08-14T11:18:50Z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